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jburg\Desktop\"/>
    </mc:Choice>
  </mc:AlternateContent>
  <xr:revisionPtr revIDLastSave="0" documentId="8_{1D846D8B-866F-4468-A364-F78C2EABC95D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  <c r="D20" i="1"/>
  <c r="C20" i="1"/>
  <c r="B20" i="1"/>
  <c r="A20" i="1"/>
  <c r="E14" i="1"/>
  <c r="D14" i="1"/>
  <c r="C14" i="1"/>
  <c r="B14" i="1"/>
  <c r="A14" i="1"/>
  <c r="E31" i="1"/>
  <c r="D31" i="1"/>
  <c r="C31" i="1"/>
  <c r="B31" i="1"/>
  <c r="A31" i="1"/>
  <c r="E43" i="1"/>
  <c r="D43" i="1"/>
  <c r="C43" i="1"/>
  <c r="B43" i="1"/>
  <c r="E34" i="1"/>
  <c r="D34" i="1"/>
  <c r="C34" i="1"/>
  <c r="B34" i="1"/>
  <c r="A34" i="1"/>
  <c r="E9" i="1"/>
  <c r="D9" i="1"/>
  <c r="C9" i="1"/>
  <c r="B9" i="1"/>
  <c r="A9" i="1"/>
  <c r="E39" i="1"/>
  <c r="D39" i="1"/>
  <c r="C39" i="1"/>
  <c r="B39" i="1"/>
  <c r="A39" i="1"/>
  <c r="E45" i="1"/>
  <c r="D45" i="1"/>
  <c r="C45" i="1"/>
  <c r="B45" i="1"/>
  <c r="A45" i="1"/>
  <c r="E22" i="1"/>
  <c r="D22" i="1"/>
  <c r="C22" i="1"/>
  <c r="B22" i="1"/>
  <c r="A22" i="1"/>
  <c r="E46" i="1"/>
  <c r="D46" i="1"/>
  <c r="C46" i="1"/>
  <c r="B46" i="1"/>
  <c r="A46" i="1"/>
  <c r="E33" i="1"/>
  <c r="D33" i="1"/>
  <c r="C33" i="1"/>
  <c r="B33" i="1"/>
  <c r="A33" i="1"/>
  <c r="E12" i="1"/>
  <c r="D12" i="1"/>
  <c r="C12" i="1"/>
  <c r="B12" i="1"/>
  <c r="A12" i="1"/>
  <c r="E7" i="1"/>
  <c r="D7" i="1"/>
  <c r="C7" i="1"/>
  <c r="B7" i="1"/>
  <c r="A7" i="1"/>
  <c r="E40" i="1"/>
  <c r="D40" i="1"/>
  <c r="C40" i="1"/>
  <c r="B40" i="1"/>
  <c r="A40" i="1"/>
  <c r="E8" i="1"/>
  <c r="D8" i="1"/>
  <c r="C8" i="1"/>
  <c r="B8" i="1"/>
  <c r="A8" i="1"/>
  <c r="E49" i="1"/>
  <c r="D49" i="1"/>
  <c r="C49" i="1"/>
  <c r="B49" i="1"/>
  <c r="A49" i="1"/>
  <c r="E30" i="1"/>
  <c r="D30" i="1"/>
  <c r="C30" i="1"/>
  <c r="B30" i="1"/>
  <c r="A30" i="1"/>
  <c r="E41" i="1"/>
  <c r="D41" i="1"/>
  <c r="C41" i="1"/>
  <c r="B41" i="1"/>
  <c r="A41" i="1"/>
  <c r="E38" i="1"/>
  <c r="D38" i="1"/>
  <c r="C38" i="1"/>
  <c r="B38" i="1"/>
  <c r="A38" i="1"/>
  <c r="E15" i="1"/>
  <c r="D15" i="1"/>
  <c r="C15" i="1"/>
  <c r="B15" i="1"/>
  <c r="A15" i="1"/>
  <c r="E35" i="1"/>
  <c r="D35" i="1"/>
  <c r="C35" i="1"/>
  <c r="B35" i="1"/>
  <c r="A35" i="1"/>
  <c r="E42" i="1"/>
  <c r="D42" i="1"/>
  <c r="C42" i="1"/>
  <c r="B42" i="1"/>
  <c r="A42" i="1"/>
  <c r="E24" i="1"/>
  <c r="D24" i="1"/>
  <c r="C24" i="1"/>
  <c r="B24" i="1"/>
  <c r="A24" i="1"/>
  <c r="E29" i="1"/>
  <c r="D29" i="1"/>
  <c r="C29" i="1"/>
  <c r="B29" i="1"/>
  <c r="A29" i="1"/>
  <c r="E36" i="1"/>
  <c r="D36" i="1"/>
  <c r="C36" i="1"/>
  <c r="B36" i="1"/>
  <c r="A36" i="1"/>
  <c r="E19" i="1"/>
  <c r="D19" i="1"/>
  <c r="C19" i="1"/>
  <c r="B19" i="1"/>
  <c r="A19" i="1"/>
  <c r="E25" i="1"/>
  <c r="D25" i="1"/>
  <c r="C25" i="1"/>
  <c r="B25" i="1"/>
  <c r="A25" i="1"/>
  <c r="E5" i="1"/>
  <c r="D5" i="1"/>
  <c r="C5" i="1"/>
  <c r="B5" i="1"/>
  <c r="A5" i="1"/>
  <c r="E10" i="1"/>
  <c r="D10" i="1"/>
  <c r="C10" i="1"/>
  <c r="B10" i="1"/>
  <c r="A10" i="1"/>
  <c r="E47" i="1"/>
  <c r="D47" i="1"/>
  <c r="C47" i="1"/>
  <c r="B47" i="1"/>
  <c r="A47" i="1"/>
  <c r="E27" i="1"/>
  <c r="D27" i="1"/>
  <c r="C27" i="1"/>
  <c r="B27" i="1"/>
  <c r="A27" i="1"/>
  <c r="E28" i="1"/>
  <c r="D28" i="1"/>
  <c r="C28" i="1"/>
  <c r="B28" i="1"/>
  <c r="A28" i="1"/>
  <c r="E2" i="1"/>
  <c r="D2" i="1"/>
  <c r="C2" i="1"/>
  <c r="B2" i="1"/>
  <c r="A2" i="1"/>
  <c r="E37" i="1"/>
  <c r="D37" i="1"/>
  <c r="C37" i="1"/>
  <c r="B37" i="1"/>
  <c r="A37" i="1"/>
  <c r="E26" i="1"/>
  <c r="D26" i="1"/>
  <c r="C26" i="1"/>
  <c r="B26" i="1"/>
  <c r="A26" i="1"/>
  <c r="E23" i="1"/>
  <c r="D23" i="1"/>
  <c r="C23" i="1"/>
  <c r="B23" i="1"/>
  <c r="A23" i="1"/>
  <c r="E32" i="1"/>
  <c r="D32" i="1"/>
  <c r="C32" i="1"/>
  <c r="B32" i="1"/>
  <c r="A32" i="1"/>
  <c r="E17" i="1"/>
  <c r="D17" i="1"/>
  <c r="C17" i="1"/>
  <c r="B17" i="1"/>
  <c r="A17" i="1"/>
  <c r="E11" i="1"/>
  <c r="D11" i="1"/>
  <c r="C11" i="1"/>
  <c r="B11" i="1"/>
  <c r="A11" i="1"/>
  <c r="E21" i="1"/>
  <c r="D21" i="1"/>
  <c r="C21" i="1"/>
  <c r="B21" i="1"/>
  <c r="A21" i="1"/>
  <c r="E18" i="1"/>
  <c r="D18" i="1"/>
  <c r="C18" i="1"/>
  <c r="B18" i="1"/>
  <c r="A18" i="1"/>
  <c r="E44" i="1"/>
  <c r="D44" i="1"/>
  <c r="C44" i="1"/>
  <c r="B44" i="1"/>
  <c r="A44" i="1"/>
  <c r="E3" i="1"/>
  <c r="D3" i="1"/>
  <c r="C3" i="1"/>
  <c r="B3" i="1"/>
  <c r="A3" i="1"/>
  <c r="E6" i="1"/>
  <c r="D6" i="1"/>
  <c r="C6" i="1"/>
  <c r="B6" i="1"/>
  <c r="A6" i="1"/>
  <c r="E16" i="1"/>
  <c r="D16" i="1"/>
  <c r="C16" i="1"/>
  <c r="B16" i="1"/>
  <c r="A16" i="1"/>
  <c r="E48" i="1"/>
  <c r="D48" i="1"/>
  <c r="C48" i="1"/>
  <c r="B48" i="1"/>
  <c r="A48" i="1"/>
  <c r="E4" i="1"/>
  <c r="D4" i="1"/>
  <c r="C4" i="1"/>
  <c r="B4" i="1"/>
  <c r="A4" i="1"/>
  <c r="E13" i="1"/>
  <c r="D13" i="1"/>
  <c r="C13" i="1"/>
  <c r="G6" i="1" s="1"/>
  <c r="B13" i="1"/>
  <c r="A13" i="1"/>
  <c r="E1" i="1"/>
  <c r="D1" i="1"/>
  <c r="C1" i="1"/>
  <c r="B1" i="1"/>
  <c r="A1" i="1"/>
  <c r="G5" i="1" l="1"/>
  <c r="G3" i="1"/>
  <c r="G2" i="1"/>
</calcChain>
</file>

<file path=xl/sharedStrings.xml><?xml version="1.0" encoding="utf-8"?>
<sst xmlns="http://schemas.openxmlformats.org/spreadsheetml/2006/main" count="5" uniqueCount="5">
  <si>
    <t>VIC</t>
  </si>
  <si>
    <t>No, physical lending</t>
  </si>
  <si>
    <t>Yes, physical lending</t>
  </si>
  <si>
    <t>No, physical returns</t>
  </si>
  <si>
    <t>Yes, physical returns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</si>
</sst>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4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8F0FE"/>
        <bgColor rgb="FFE8F0F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3" borderId="0" xfId="0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0" fontId="2" fillId="3" borderId="0" xfId="0" applyFont="1" applyFill="1" applyAlignment="1">
      <alignment wrapText="1"/>
    </xf>
    <xf numFmtId="164" fontId="2" fillId="3" borderId="0" xfId="0" applyNumberFormat="1" applyFont="1" applyFill="1" applyAlignment="1">
      <alignment wrapText="1"/>
    </xf>
    <xf numFmtId="0" fontId="3" fillId="3" borderId="0" xfId="0" applyFont="1" applyFill="1" applyAlignment="1">
      <alignment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</cellXfs>
  <cellStyles count="1">
    <cellStyle name="Normal" xfId="0" builtinId="0"/>
  </cellStyles>
  <dxfs count="1">
    <dxf>
      <fill>
        <patternFill patternType="solid">
          <fgColor rgb="FFFFFF00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834"/>
  <sheetViews>
    <sheetView tabSelected="1" workbookViewId="0">
      <pane ySplit="1" topLeftCell="A2" activePane="bottomLeft" state="frozen"/>
      <selection pane="bottomLeft" activeCell="E1" sqref="E1"/>
    </sheetView>
  </sheetViews>
  <sheetFormatPr defaultColWidth="14.42578125" defaultRowHeight="15.75" customHeight="1" x14ac:dyDescent="0.2"/>
  <cols>
    <col min="2" max="2" width="32.140625" customWidth="1"/>
    <col min="3" max="3" width="30.7109375" customWidth="1"/>
    <col min="4" max="4" width="32" customWidth="1"/>
    <col min="5" max="5" width="28.42578125" customWidth="1"/>
  </cols>
  <sheetData>
    <row r="1" spans="1:23" ht="25.5" x14ac:dyDescent="0.2">
      <c r="A1" s="1" t="str">
        <f ca="1">IFERROR(__xludf.DUMMYFUNCTION("IMPORTRANGE(""https://docs.google.com/spreadsheets/d/1H5W9qOrZsJsh-xw1efhWYg2c7B-y0NAmzsLs28g7eko/edit?usp=sharing"",""Responses!D1:D5000"")"),"OCLC Symbol")</f>
        <v>OCLC Symbol</v>
      </c>
      <c r="B1" s="1" t="str">
        <f ca="1">IFERROR(__xludf.DUMMYFUNCTION("IMPORTRANGE(""https://docs.google.com/spreadsheets/d/1H5W9qOrZsJsh-xw1efhWYg2c7B-y0NAmzsLs28g7eko/edit?usp=sharing"",""Responses!E1:E5000"")"),"Library/Institution")</f>
        <v>Library/Institution</v>
      </c>
      <c r="C1" s="1" t="str">
        <f ca="1">IFERROR(__xludf.DUMMYFUNCTION("IMPORTRANGE(""https://docs.google.com/spreadsheets/d/1H5W9qOrZsJsh-xw1efhWYg2c7B-y0NAmzsLs28g7eko/edit?usp=sharing"",""Responses!F1:F5000"")"),"Is your library or mail room accepting physical ILL returns? ")</f>
        <v xml:space="preserve">Is your library or mail room accepting physical ILL returns? </v>
      </c>
      <c r="D1" s="1" t="str">
        <f ca="1">IFERROR(__xludf.DUMMYFUNCTION("IMPORTRANGE(""https://docs.google.com/spreadsheets/d/1H5W9qOrZsJsh-xw1efhWYg2c7B-y0NAmzsLs28g7eko/edit?usp=sharing"",""Responses!G1:G5000"")"),"Is your library lending physical items via ILL? ")</f>
        <v xml:space="preserve">Is your library lending physical items via ILL? </v>
      </c>
      <c r="E1" s="2" t="str">
        <f ca="1">IFERROR(__xludf.DUMMYFUNCTION("IMPORTRANGE(""https://docs.google.com/spreadsheets/d/1H5W9qOrZsJsh-xw1efhWYg2c7B-y0NAmzsLs28g7eko/edit?usp=sharing"",""Responses!A1:A5000"")"),"Timestamp")</f>
        <v>Timestamp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5.5" x14ac:dyDescent="0.2">
      <c r="A2" s="3" t="str">
        <f ca="1">IFERROR(__xludf.DUMMYFUNCTION("""COMPUTED_VALUE"""),"FUG")</f>
        <v>FUG</v>
      </c>
      <c r="B2" s="3" t="str">
        <f ca="1">IFERROR(__xludf.DUMMYFUNCTION("""COMPUTED_VALUE"""),"University of Florida")</f>
        <v>University of Florida</v>
      </c>
      <c r="C2" s="3" t="str">
        <f ca="1">IFERROR(__xludf.DUMMYFUNCTION("""COMPUTED_VALUE"""),"Yes")</f>
        <v>Yes</v>
      </c>
      <c r="D2" s="3" t="str">
        <f ca="1">IFERROR(__xludf.DUMMYFUNCTION("""COMPUTED_VALUE"""),"No")</f>
        <v>No</v>
      </c>
      <c r="E2" s="4">
        <f ca="1">IFERROR(__xludf.DUMMYFUNCTION("""COMPUTED_VALUE"""),43959.5271831597)</f>
        <v>43959.527183159698</v>
      </c>
      <c r="F2" s="3"/>
      <c r="G2" s="8">
        <f ca="1">COUNTIF($D$2:$D$60,"No")</f>
        <v>34</v>
      </c>
      <c r="H2" s="9" t="s">
        <v>1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5.5" x14ac:dyDescent="0.2">
      <c r="A3" s="5" t="str">
        <f ca="1">IFERROR(__xludf.DUMMYFUNCTION("""COMPUTED_VALUE"""),"DGW")</f>
        <v>DGW</v>
      </c>
      <c r="B3" s="5" t="str">
        <f ca="1">IFERROR(__xludf.DUMMYFUNCTION("""COMPUTED_VALUE"""),"George Washington University")</f>
        <v>George Washington University</v>
      </c>
      <c r="C3" s="5" t="str">
        <f ca="1">IFERROR(__xludf.DUMMYFUNCTION("""COMPUTED_VALUE"""),"Yes")</f>
        <v>Yes</v>
      </c>
      <c r="D3" s="5" t="str">
        <f ca="1">IFERROR(__xludf.DUMMYFUNCTION("""COMPUTED_VALUE"""),"No")</f>
        <v>No</v>
      </c>
      <c r="E3" s="6">
        <f ca="1">IFERROR(__xludf.DUMMYFUNCTION("""COMPUTED_VALUE"""),43959.5450503356)</f>
        <v>43959.545050335597</v>
      </c>
      <c r="F3" s="3"/>
      <c r="G3" s="8">
        <f ca="1">COUNTIF($D$2:$D$60,"Yes")</f>
        <v>14</v>
      </c>
      <c r="H3" s="9" t="s">
        <v>2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2.75" x14ac:dyDescent="0.2">
      <c r="A4" s="5" t="str">
        <f ca="1">IFERROR(__xludf.DUMMYFUNCTION("""COMPUTED_VALUE"""),"ABC")</f>
        <v>ABC</v>
      </c>
      <c r="B4" s="5" t="str">
        <f ca="1">IFERROR(__xludf.DUMMYFUNCTION("""COMPUTED_VALUE"""),"UAB Libraries - Sterne &amp; Lister Hill")</f>
        <v>UAB Libraries - Sterne &amp; Lister Hill</v>
      </c>
      <c r="C4" s="5" t="str">
        <f ca="1">IFERROR(__xludf.DUMMYFUNCTION("""COMPUTED_VALUE"""),"No")</f>
        <v>No</v>
      </c>
      <c r="D4" s="5" t="str">
        <f ca="1">IFERROR(__xludf.DUMMYFUNCTION("""COMPUTED_VALUE"""),"No")</f>
        <v>No</v>
      </c>
      <c r="E4" s="6">
        <f ca="1">IFERROR(__xludf.DUMMYFUNCTION("""COMPUTED_VALUE"""),43959.5701499305)</f>
        <v>43959.5701499305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25.5" x14ac:dyDescent="0.2">
      <c r="A5" s="5" t="str">
        <f ca="1">IFERROR(__xludf.DUMMYFUNCTION("""COMPUTED_VALUE"""),"GSU")</f>
        <v>GSU</v>
      </c>
      <c r="B5" s="5" t="str">
        <f ca="1">IFERROR(__xludf.DUMMYFUNCTION("""COMPUTED_VALUE"""),"Georgia State University")</f>
        <v>Georgia State University</v>
      </c>
      <c r="C5" s="5" t="str">
        <f ca="1">IFERROR(__xludf.DUMMYFUNCTION("""COMPUTED_VALUE"""),"No")</f>
        <v>No</v>
      </c>
      <c r="D5" s="5" t="str">
        <f ca="1">IFERROR(__xludf.DUMMYFUNCTION("""COMPUTED_VALUE"""),"No")</f>
        <v>No</v>
      </c>
      <c r="E5" s="6">
        <f ca="1">IFERROR(__xludf.DUMMYFUNCTION("""COMPUTED_VALUE"""),43959.6049937268)</f>
        <v>43959.604993726804</v>
      </c>
      <c r="F5" s="5"/>
      <c r="G5" s="8">
        <f ca="1">COUNTIF($C$2:$C$60,"No")</f>
        <v>7</v>
      </c>
      <c r="H5" s="9" t="s">
        <v>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5.5" x14ac:dyDescent="0.2">
      <c r="A6" s="3" t="str">
        <f ca="1">IFERROR(__xludf.DUMMYFUNCTION("""COMPUTED_VALUE"""),"DGU")</f>
        <v>DGU</v>
      </c>
      <c r="B6" s="3" t="str">
        <f ca="1">IFERROR(__xludf.DUMMYFUNCTION("""COMPUTED_VALUE"""),"Georgetown University")</f>
        <v>Georgetown University</v>
      </c>
      <c r="C6" s="3" t="str">
        <f ca="1">IFERROR(__xludf.DUMMYFUNCTION("""COMPUTED_VALUE"""),"No")</f>
        <v>No</v>
      </c>
      <c r="D6" s="3" t="str">
        <f ca="1">IFERROR(__xludf.DUMMYFUNCTION("""COMPUTED_VALUE"""),"No")</f>
        <v>No</v>
      </c>
      <c r="E6" s="4">
        <f ca="1">IFERROR(__xludf.DUMMYFUNCTION("""COMPUTED_VALUE"""),43959.67750978)</f>
        <v>43959.677509779998</v>
      </c>
      <c r="F6" s="3"/>
      <c r="G6" s="8">
        <f ca="1">COUNTIF($C$2:$C$60,"Yes")</f>
        <v>41</v>
      </c>
      <c r="H6" s="9" t="s">
        <v>4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12.75" x14ac:dyDescent="0.2">
      <c r="A7" s="5" t="str">
        <f ca="1">IFERROR(__xludf.DUMMYFUNCTION("""COMPUTED_VALUE"""),"NRC")</f>
        <v>NRC</v>
      </c>
      <c r="B7" s="5" t="str">
        <f ca="1">IFERROR(__xludf.DUMMYFUNCTION("""COMPUTED_VALUE"""),"NC State University Libraries")</f>
        <v>NC State University Libraries</v>
      </c>
      <c r="C7" s="5" t="str">
        <f ca="1">IFERROR(__xludf.DUMMYFUNCTION("""COMPUTED_VALUE"""),"No")</f>
        <v>No</v>
      </c>
      <c r="D7" s="5" t="str">
        <f ca="1">IFERROR(__xludf.DUMMYFUNCTION("""COMPUTED_VALUE"""),"No")</f>
        <v>No</v>
      </c>
      <c r="E7" s="6">
        <f ca="1">IFERROR(__xludf.DUMMYFUNCTION("""COMPUTED_VALUE"""),43962.3880610995)</f>
        <v>43962.388061099497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25.5" x14ac:dyDescent="0.2">
      <c r="A8" s="3" t="str">
        <f ca="1">IFERROR(__xludf.DUMMYFUNCTION("""COMPUTED_VALUE"""),"NKM")</f>
        <v>NKM</v>
      </c>
      <c r="B8" s="3" t="str">
        <f ca="1">IFERROR(__xludf.DUMMYFUNCTION("""COMPUTED_VALUE"""),"University of North Carolina at Charlotte")</f>
        <v>University of North Carolina at Charlotte</v>
      </c>
      <c r="C8" s="3" t="str">
        <f ca="1">IFERROR(__xludf.DUMMYFUNCTION("""COMPUTED_VALUE"""),"Yes")</f>
        <v>Yes</v>
      </c>
      <c r="D8" s="3" t="str">
        <f ca="1">IFERROR(__xludf.DUMMYFUNCTION("""COMPUTED_VALUE"""),"No")</f>
        <v>No</v>
      </c>
      <c r="E8" s="4">
        <f ca="1">IFERROR(__xludf.DUMMYFUNCTION("""COMPUTED_VALUE"""),43962.4094838425)</f>
        <v>43962.409483842501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12.75" x14ac:dyDescent="0.2">
      <c r="A9" s="5" t="str">
        <f ca="1">IFERROR(__xludf.DUMMYFUNCTION("""COMPUTED_VALUE"""),"VGM")</f>
        <v>VGM</v>
      </c>
      <c r="B9" s="5" t="str">
        <f ca="1">IFERROR(__xludf.DUMMYFUNCTION("""COMPUTED_VALUE"""),"George Mason University")</f>
        <v>George Mason University</v>
      </c>
      <c r="C9" s="5" t="str">
        <f ca="1">IFERROR(__xludf.DUMMYFUNCTION("""COMPUTED_VALUE"""),"No")</f>
        <v>No</v>
      </c>
      <c r="D9" s="5" t="str">
        <f ca="1">IFERROR(__xludf.DUMMYFUNCTION("""COMPUTED_VALUE"""),"No")</f>
        <v>No</v>
      </c>
      <c r="E9" s="6">
        <f ca="1">IFERROR(__xludf.DUMMYFUNCTION("""COMPUTED_VALUE"""),43962.4148777546)</f>
        <v>43962.4148777546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12.75" x14ac:dyDescent="0.2">
      <c r="A10" s="5" t="str">
        <f ca="1">IFERROR(__xludf.DUMMYFUNCTION("""COMPUTED_VALUE"""),"GQG")</f>
        <v>GQG</v>
      </c>
      <c r="B10" s="5" t="str">
        <f ca="1">IFERROR(__xludf.DUMMYFUNCTION("""COMPUTED_VALUE"""),"Gallaudet University ")</f>
        <v xml:space="preserve">Gallaudet University </v>
      </c>
      <c r="C10" s="5" t="str">
        <f ca="1">IFERROR(__xludf.DUMMYFUNCTION("""COMPUTED_VALUE"""),"Yes")</f>
        <v>Yes</v>
      </c>
      <c r="D10" s="5" t="str">
        <f ca="1">IFERROR(__xludf.DUMMYFUNCTION("""COMPUTED_VALUE"""),"No")</f>
        <v>No</v>
      </c>
      <c r="E10" s="6">
        <f ca="1">IFERROR(__xludf.DUMMYFUNCTION("""COMPUTED_VALUE"""),43962.4336348032)</f>
        <v>43962.433634803201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25.5" x14ac:dyDescent="0.2">
      <c r="A11" s="5" t="str">
        <f ca="1">IFERROR(__xludf.DUMMYFUNCTION("""COMPUTED_VALUE"""),"ERE")</f>
        <v>ERE</v>
      </c>
      <c r="B11" s="5" t="str">
        <f ca="1">IFERROR(__xludf.DUMMYFUNCTION("""COMPUTED_VALUE"""),"East Carolina University, Joyner Library")</f>
        <v>East Carolina University, Joyner Library</v>
      </c>
      <c r="C11" s="5" t="str">
        <f ca="1">IFERROR(__xludf.DUMMYFUNCTION("""COMPUTED_VALUE"""),"Yes")</f>
        <v>Yes</v>
      </c>
      <c r="D11" s="5" t="str">
        <f ca="1">IFERROR(__xludf.DUMMYFUNCTION("""COMPUTED_VALUE"""),"Yes")</f>
        <v>Yes</v>
      </c>
      <c r="E11" s="6">
        <f ca="1">IFERROR(__xludf.DUMMYFUNCTION("""COMPUTED_VALUE"""),43962.4768992361)</f>
        <v>43962.476899236099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2.75" x14ac:dyDescent="0.2">
      <c r="A12" s="3" t="str">
        <f ca="1">IFERROR(__xludf.DUMMYFUNCTION("""COMPUTED_VALUE"""),"SEA")</f>
        <v>SEA</v>
      </c>
      <c r="B12" s="3" t="str">
        <f ca="1">IFERROR(__xludf.DUMMYFUNCTION("""COMPUTED_VALUE"""),"Clemson University")</f>
        <v>Clemson University</v>
      </c>
      <c r="C12" s="3" t="str">
        <f ca="1">IFERROR(__xludf.DUMMYFUNCTION("""COMPUTED_VALUE"""),"Yes")</f>
        <v>Yes</v>
      </c>
      <c r="D12" s="3" t="str">
        <f ca="1">IFERROR(__xludf.DUMMYFUNCTION("""COMPUTED_VALUE"""),"No")</f>
        <v>No</v>
      </c>
      <c r="E12" s="4">
        <f ca="1">IFERROR(__xludf.DUMMYFUNCTION("""COMPUTED_VALUE"""),43963.4585773379)</f>
        <v>43963.4585773379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12.75" x14ac:dyDescent="0.2">
      <c r="A13" s="5" t="str">
        <f ca="1">IFERROR(__xludf.DUMMYFUNCTION("""COMPUTED_VALUE"""),"AAA")</f>
        <v>AAA</v>
      </c>
      <c r="B13" s="5" t="str">
        <f ca="1">IFERROR(__xludf.DUMMYFUNCTION("""COMPUTED_VALUE"""),"Auburn University")</f>
        <v>Auburn University</v>
      </c>
      <c r="C13" s="5" t="str">
        <f ca="1">IFERROR(__xludf.DUMMYFUNCTION("""COMPUTED_VALUE"""),"Yes")</f>
        <v>Yes</v>
      </c>
      <c r="D13" s="5" t="str">
        <f ca="1">IFERROR(__xludf.DUMMYFUNCTION("""COMPUTED_VALUE"""),"No")</f>
        <v>No</v>
      </c>
      <c r="E13" s="6">
        <f ca="1">IFERROR(__xludf.DUMMYFUNCTION("""COMPUTED_VALUE"""),43964.503213831)</f>
        <v>43964.503213830998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2.75" x14ac:dyDescent="0.2">
      <c r="A14" s="5" t="str">
        <f ca="1">IFERROR(__xludf.DUMMYFUNCTION("""COMPUTED_VALUE"""),"VWL")</f>
        <v>VWL</v>
      </c>
      <c r="B14" s="5" t="str">
        <f ca="1">IFERROR(__xludf.DUMMYFUNCTION("""COMPUTED_VALUE"""),"William &amp; Mary Wolf Law Library")</f>
        <v>William &amp; Mary Wolf Law Library</v>
      </c>
      <c r="C14" s="5" t="str">
        <f ca="1">IFERROR(__xludf.DUMMYFUNCTION("""COMPUTED_VALUE"""),"Yes")</f>
        <v>Yes</v>
      </c>
      <c r="D14" s="5" t="str">
        <f ca="1">IFERROR(__xludf.DUMMYFUNCTION("""COMPUTED_VALUE"""),"No")</f>
        <v>No</v>
      </c>
      <c r="E14" s="6">
        <f ca="1">IFERROR(__xludf.DUMMYFUNCTION("""COMPUTED_VALUE"""),43966.4552814467)</f>
        <v>43966.455281446702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ht="12.75" x14ac:dyDescent="0.2">
      <c r="A15" s="3" t="str">
        <f ca="1">IFERROR(__xludf.DUMMYFUNCTION("""COMPUTED_VALUE"""),"MFM")</f>
        <v>MFM</v>
      </c>
      <c r="B15" s="3" t="str">
        <f ca="1">IFERROR(__xludf.DUMMYFUNCTION("""COMPUTED_VALUE"""),"Mississipi State University Libraries")</f>
        <v>Mississipi State University Libraries</v>
      </c>
      <c r="C15" s="3" t="str">
        <f ca="1">IFERROR(__xludf.DUMMYFUNCTION("""COMPUTED_VALUE"""),"Yes")</f>
        <v>Yes</v>
      </c>
      <c r="D15" s="3" t="str">
        <f ca="1">IFERROR(__xludf.DUMMYFUNCTION("""COMPUTED_VALUE"""),"Yes")</f>
        <v>Yes</v>
      </c>
      <c r="E15" s="4">
        <f ca="1">IFERROR(__xludf.DUMMYFUNCTION("""COMPUTED_VALUE"""),43966.6332860532)</f>
        <v>43966.633286053198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25.5" x14ac:dyDescent="0.2">
      <c r="A16" s="3" t="str">
        <f ca="1">IFERROR(__xludf.DUMMYFUNCTION("""COMPUTED_VALUE"""),"DCU")</f>
        <v>DCU</v>
      </c>
      <c r="B16" s="3" t="str">
        <f ca="1">IFERROR(__xludf.DUMMYFUNCTION("""COMPUTED_VALUE"""),"Catholic University of America Mullen Library")</f>
        <v>Catholic University of America Mullen Library</v>
      </c>
      <c r="C16" s="3" t="str">
        <f ca="1">IFERROR(__xludf.DUMMYFUNCTION("""COMPUTED_VALUE"""),"Yes")</f>
        <v>Yes</v>
      </c>
      <c r="D16" s="3" t="str">
        <f ca="1">IFERROR(__xludf.DUMMYFUNCTION("""COMPUTED_VALUE"""),"No")</f>
        <v>No</v>
      </c>
      <c r="E16" s="4">
        <f ca="1">IFERROR(__xludf.DUMMYFUNCTION("""COMPUTED_VALUE"""),43971.04678603)</f>
        <v>43971.046786029998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25.5" x14ac:dyDescent="0.2">
      <c r="A17" s="5" t="str">
        <f ca="1">IFERROR(__xludf.DUMMYFUNCTION("""COMPUTED_VALUE"""),"EWF")</f>
        <v>EWF</v>
      </c>
      <c r="B17" s="5" t="str">
        <f ca="1">IFERROR(__xludf.DUMMYFUNCTION("""COMPUTED_VALUE"""),"ZSR Library / Wake Forest University")</f>
        <v>ZSR Library / Wake Forest University</v>
      </c>
      <c r="C17" s="5" t="str">
        <f ca="1">IFERROR(__xludf.DUMMYFUNCTION("""COMPUTED_VALUE"""),"Yes")</f>
        <v>Yes</v>
      </c>
      <c r="D17" s="5" t="str">
        <f ca="1">IFERROR(__xludf.DUMMYFUNCTION("""COMPUTED_VALUE"""),"Yes")</f>
        <v>Yes</v>
      </c>
      <c r="E17" s="6">
        <f ca="1">IFERROR(__xludf.DUMMYFUNCTION("""COMPUTED_VALUE"""),43979.5033106481)</f>
        <v>43979.503310648099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25.5" x14ac:dyDescent="0.2">
      <c r="A18" s="3" t="str">
        <f ca="1">IFERROR(__xludf.DUMMYFUNCTION("""COMPUTED_VALUE"""),"EMT")</f>
        <v>EMT</v>
      </c>
      <c r="B18" s="3" t="str">
        <f ca="1">IFERROR(__xludf.DUMMYFUNCTION("""COMPUTED_VALUE"""),"Pitts Theology Library/Emory University")</f>
        <v>Pitts Theology Library/Emory University</v>
      </c>
      <c r="C18" s="3" t="str">
        <f ca="1">IFERROR(__xludf.DUMMYFUNCTION("""COMPUTED_VALUE"""),"Yes")</f>
        <v>Yes</v>
      </c>
      <c r="D18" s="3" t="str">
        <f ca="1">IFERROR(__xludf.DUMMYFUNCTION("""COMPUTED_VALUE"""),"No")</f>
        <v>No</v>
      </c>
      <c r="E18" s="4">
        <f ca="1">IFERROR(__xludf.DUMMYFUNCTION("""COMPUTED_VALUE"""),43979.6184032175)</f>
        <v>43979.618403217501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25.5" x14ac:dyDescent="0.2">
      <c r="A19" s="3" t="str">
        <f ca="1">IFERROR(__xludf.DUMMYFUNCTION("""COMPUTED_VALUE"""),"JHE")</f>
        <v>JHE</v>
      </c>
      <c r="B19" s="3" t="str">
        <f ca="1">IFERROR(__xludf.DUMMYFUNCTION("""COMPUTED_VALUE"""),"Sheridan Libraries/Johns Hopkins University")</f>
        <v>Sheridan Libraries/Johns Hopkins University</v>
      </c>
      <c r="C19" s="3" t="str">
        <f ca="1">IFERROR(__xludf.DUMMYFUNCTION("""COMPUTED_VALUE"""),"Yes")</f>
        <v>Yes</v>
      </c>
      <c r="D19" s="3" t="str">
        <f ca="1">IFERROR(__xludf.DUMMYFUNCTION("""COMPUTED_VALUE"""),"No")</f>
        <v>No</v>
      </c>
      <c r="E19" s="4">
        <f ca="1">IFERROR(__xludf.DUMMYFUNCTION("""COMPUTED_VALUE"""),43984.4168898379)</f>
        <v>43984.416889837899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2.75" x14ac:dyDescent="0.2">
      <c r="A20" s="5" t="str">
        <f ca="1">IFERROR(__xludf.DUMMYFUNCTION("""COMPUTED_VALUE"""),"VWM")</f>
        <v>VWM</v>
      </c>
      <c r="B20" s="5" t="str">
        <f ca="1">IFERROR(__xludf.DUMMYFUNCTION("""COMPUTED_VALUE"""),"W&amp;M Libraries/Swem")</f>
        <v>W&amp;M Libraries/Swem</v>
      </c>
      <c r="C20" s="5" t="str">
        <f ca="1">IFERROR(__xludf.DUMMYFUNCTION("""COMPUTED_VALUE"""),"Yes")</f>
        <v>Yes</v>
      </c>
      <c r="D20" s="5" t="str">
        <f ca="1">IFERROR(__xludf.DUMMYFUNCTION("""COMPUTED_VALUE"""),"No")</f>
        <v>No</v>
      </c>
      <c r="E20" s="6">
        <f ca="1">IFERROR(__xludf.DUMMYFUNCTION("""COMPUTED_VALUE"""),43985.8222937963)</f>
        <v>43985.8222937963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25.5" x14ac:dyDescent="0.2">
      <c r="A21" s="5" t="str">
        <f ca="1">IFERROR(__xludf.DUMMYFUNCTION("""COMPUTED_VALUE"""),"EMU")</f>
        <v>EMU</v>
      </c>
      <c r="B21" s="5" t="str">
        <f ca="1">IFERROR(__xludf.DUMMYFUNCTION("""COMPUTED_VALUE"""),"Emory University, Woodruff Main Library")</f>
        <v>Emory University, Woodruff Main Library</v>
      </c>
      <c r="C21" s="5" t="str">
        <f ca="1">IFERROR(__xludf.DUMMYFUNCTION("""COMPUTED_VALUE"""),"Yes")</f>
        <v>Yes</v>
      </c>
      <c r="D21" s="5" t="str">
        <f ca="1">IFERROR(__xludf.DUMMYFUNCTION("""COMPUTED_VALUE"""),"No")</f>
        <v>No</v>
      </c>
      <c r="E21" s="6">
        <f ca="1">IFERROR(__xludf.DUMMYFUNCTION("""COMPUTED_VALUE"""),43986.7105217013)</f>
        <v>43986.710521701301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2.75" x14ac:dyDescent="0.2">
      <c r="A22" s="5" t="str">
        <f ca="1">IFERROR(__xludf.DUMMYFUNCTION("""COMPUTED_VALUE"""),"TKN")</f>
        <v>TKN</v>
      </c>
      <c r="B22" s="5" t="str">
        <f ca="1">IFERROR(__xludf.DUMMYFUNCTION("""COMPUTED_VALUE"""),"University of Tennessee, Knoxville")</f>
        <v>University of Tennessee, Knoxville</v>
      </c>
      <c r="C22" s="5" t="str">
        <f ca="1">IFERROR(__xludf.DUMMYFUNCTION("""COMPUTED_VALUE"""),"Yes")</f>
        <v>Yes</v>
      </c>
      <c r="D22" s="5" t="str">
        <f ca="1">IFERROR(__xludf.DUMMYFUNCTION("""COMPUTED_VALUE"""),"No")</f>
        <v>No</v>
      </c>
      <c r="E22" s="6">
        <f ca="1">IFERROR(__xludf.DUMMYFUNCTION("""COMPUTED_VALUE"""),43987.2765446296)</f>
        <v>43987.276544629603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25.5" x14ac:dyDescent="0.2">
      <c r="A23" s="3" t="str">
        <f ca="1">IFERROR(__xludf.DUMMYFUNCTION("""COMPUTED_VALUE"""),"FHM")</f>
        <v>FHM</v>
      </c>
      <c r="B23" s="3" t="str">
        <f ca="1">IFERROR(__xludf.DUMMYFUNCTION("""COMPUTED_VALUE"""),"University of South Florida (Tampa Campus)")</f>
        <v>University of South Florida (Tampa Campus)</v>
      </c>
      <c r="C23" s="3" t="str">
        <f ca="1">IFERROR(__xludf.DUMMYFUNCTION("""COMPUTED_VALUE"""),"Yes")</f>
        <v>Yes</v>
      </c>
      <c r="D23" s="3" t="str">
        <f ca="1">IFERROR(__xludf.DUMMYFUNCTION("""COMPUTED_VALUE"""),"No")</f>
        <v>No</v>
      </c>
      <c r="E23" s="4">
        <f ca="1">IFERROR(__xludf.DUMMYFUNCTION("""COMPUTED_VALUE"""),43987.5367811574)</f>
        <v>43987.536781157403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ht="12.75" x14ac:dyDescent="0.2">
      <c r="A24" s="5" t="str">
        <f ca="1">IFERROR(__xludf.DUMMYFUNCTION("""COMPUTED_VALUE"""),"KUK")</f>
        <v>KUK</v>
      </c>
      <c r="B24" s="5" t="str">
        <f ca="1">IFERROR(__xludf.DUMMYFUNCTION("""COMPUTED_VALUE"""),"University of Kentucky")</f>
        <v>University of Kentucky</v>
      </c>
      <c r="C24" s="5" t="str">
        <f ca="1">IFERROR(__xludf.DUMMYFUNCTION("""COMPUTED_VALUE"""),"Yes")</f>
        <v>Yes</v>
      </c>
      <c r="D24" s="5" t="str">
        <f ca="1">IFERROR(__xludf.DUMMYFUNCTION("""COMPUTED_VALUE"""),"No")</f>
        <v>No</v>
      </c>
      <c r="E24" s="6">
        <f ca="1">IFERROR(__xludf.DUMMYFUNCTION("""COMPUTED_VALUE"""),43990.5781385185)</f>
        <v>43990.578138518496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12.75" x14ac:dyDescent="0.2">
      <c r="A25" s="3" t="str">
        <f ca="1">IFERROR(__xludf.DUMMYFUNCTION("""COMPUTED_VALUE"""),"GUA")</f>
        <v>GUA</v>
      </c>
      <c r="B25" s="3" t="str">
        <f ca="1">IFERROR(__xludf.DUMMYFUNCTION("""COMPUTED_VALUE"""),"Unniversity of Georgia Libraries")</f>
        <v>Unniversity of Georgia Libraries</v>
      </c>
      <c r="C25" s="3" t="str">
        <f ca="1">IFERROR(__xludf.DUMMYFUNCTION("""COMPUTED_VALUE"""),"Yes")</f>
        <v>Yes</v>
      </c>
      <c r="D25" s="3" t="str">
        <f ca="1">IFERROR(__xludf.DUMMYFUNCTION("""COMPUTED_VALUE"""),"No")</f>
        <v>No</v>
      </c>
      <c r="E25" s="4">
        <f ca="1">IFERROR(__xludf.DUMMYFUNCTION("""COMPUTED_VALUE"""),43993.3534167592)</f>
        <v>43993.353416759201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25.5" x14ac:dyDescent="0.2">
      <c r="A26" s="3" t="str">
        <f ca="1">IFERROR(__xludf.DUMMYFUNCTION("""COMPUTED_VALUE"""),"FQG")</f>
        <v>FQG</v>
      </c>
      <c r="B26" s="3" t="str">
        <f ca="1">IFERROR(__xludf.DUMMYFUNCTION("""COMPUTED_VALUE"""),"University of Miami - Otto G. Richter Library")</f>
        <v>University of Miami - Otto G. Richter Library</v>
      </c>
      <c r="C26" s="3" t="str">
        <f ca="1">IFERROR(__xludf.DUMMYFUNCTION("""COMPUTED_VALUE"""),"Yes")</f>
        <v>Yes</v>
      </c>
      <c r="D26" s="3" t="str">
        <f ca="1">IFERROR(__xludf.DUMMYFUNCTION("""COMPUTED_VALUE"""),"Yes")</f>
        <v>Yes</v>
      </c>
      <c r="E26" s="4">
        <f ca="1">IFERROR(__xludf.DUMMYFUNCTION("""COMPUTED_VALUE"""),43993.6247018171)</f>
        <v>43993.624701817098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ht="12.75" x14ac:dyDescent="0.2">
      <c r="A27" s="5" t="str">
        <f ca="1">IFERROR(__xludf.DUMMYFUNCTION("""COMPUTED_VALUE"""),"FXN, FXG")</f>
        <v>FXN, FXG</v>
      </c>
      <c r="B27" s="5" t="str">
        <f ca="1">IFERROR(__xludf.DUMMYFUNCTION("""COMPUTED_VALUE"""),"FIU BBC, FIU MMC")</f>
        <v>FIU BBC, FIU MMC</v>
      </c>
      <c r="C27" s="5" t="str">
        <f ca="1">IFERROR(__xludf.DUMMYFUNCTION("""COMPUTED_VALUE"""),"No")</f>
        <v>No</v>
      </c>
      <c r="D27" s="5" t="str">
        <f ca="1">IFERROR(__xludf.DUMMYFUNCTION("""COMPUTED_VALUE"""),"No")</f>
        <v>No</v>
      </c>
      <c r="E27" s="6">
        <f ca="1">IFERROR(__xludf.DUMMYFUNCTION("""COMPUTED_VALUE"""),43998.5961990162)</f>
        <v>43998.596199016203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38.25" x14ac:dyDescent="0.2">
      <c r="A28" s="5" t="str">
        <f ca="1">IFERROR(__xludf.DUMMYFUNCTION("""COMPUTED_VALUE"""),"FXG")</f>
        <v>FXG</v>
      </c>
      <c r="B28" s="5" t="str">
        <f ca="1">IFERROR(__xludf.DUMMYFUNCTION("""COMPUTED_VALUE"""),"Steven and Dorothea Green Library/Florida International University")</f>
        <v>Steven and Dorothea Green Library/Florida International University</v>
      </c>
      <c r="C28" s="5" t="str">
        <f ca="1">IFERROR(__xludf.DUMMYFUNCTION("""COMPUTED_VALUE"""),"No")</f>
        <v>No</v>
      </c>
      <c r="D28" s="5" t="str">
        <f ca="1">IFERROR(__xludf.DUMMYFUNCTION("""COMPUTED_VALUE"""),"No")</f>
        <v>No</v>
      </c>
      <c r="E28" s="6">
        <f ca="1">IFERROR(__xludf.DUMMYFUNCTION("""COMPUTED_VALUE"""),43998.6200819213)</f>
        <v>43998.620081921297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2.75" x14ac:dyDescent="0.2">
      <c r="A29" s="5" t="str">
        <f ca="1">IFERROR(__xludf.DUMMYFUNCTION("""COMPUTED_VALUE"""),"KLM")</f>
        <v>KLM</v>
      </c>
      <c r="B29" s="5" t="str">
        <f ca="1">IFERROR(__xludf.DUMMYFUNCTION("""COMPUTED_VALUE"""),"University of Louisville Music Library")</f>
        <v>University of Louisville Music Library</v>
      </c>
      <c r="C29" s="5" t="str">
        <f ca="1">IFERROR(__xludf.DUMMYFUNCTION("""COMPUTED_VALUE"""),"Yes")</f>
        <v>Yes</v>
      </c>
      <c r="D29" s="5" t="str">
        <f ca="1">IFERROR(__xludf.DUMMYFUNCTION("""COMPUTED_VALUE"""),"Yes")</f>
        <v>Yes</v>
      </c>
      <c r="E29" s="6">
        <f ca="1">IFERROR(__xludf.DUMMYFUNCTION("""COMPUTED_VALUE"""),43999.5526922337)</f>
        <v>43999.552692233701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2.75" x14ac:dyDescent="0.2">
      <c r="A30" s="5" t="str">
        <f ca="1">IFERROR(__xludf.DUMMYFUNCTION("""COMPUTED_VALUE"""),"NDD")</f>
        <v>NDD</v>
      </c>
      <c r="B30" s="5" t="str">
        <f ca="1">IFERROR(__xludf.DUMMYFUNCTION("""COMPUTED_VALUE"""),"Duke University")</f>
        <v>Duke University</v>
      </c>
      <c r="C30" s="5" t="str">
        <f ca="1">IFERROR(__xludf.DUMMYFUNCTION("""COMPUTED_VALUE"""),"Yes")</f>
        <v>Yes</v>
      </c>
      <c r="D30" s="5" t="str">
        <f ca="1">IFERROR(__xludf.DUMMYFUNCTION("""COMPUTED_VALUE"""),"No")</f>
        <v>No</v>
      </c>
      <c r="E30" s="6">
        <f ca="1">IFERROR(__xludf.DUMMYFUNCTION("""COMPUTED_VALUE"""),44005.3603275578)</f>
        <v>44005.360327557799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2.75" x14ac:dyDescent="0.2">
      <c r="A31" s="5" t="str">
        <f ca="1">IFERROR(__xludf.DUMMYFUNCTION("""COMPUTED_VALUE"""),"VRC")</f>
        <v>VRC</v>
      </c>
      <c r="B31" s="5" t="str">
        <f ca="1">IFERROR(__xludf.DUMMYFUNCTION("""COMPUTED_VALUE"""),"Virginia Commonwealth University")</f>
        <v>Virginia Commonwealth University</v>
      </c>
      <c r="C31" s="5" t="str">
        <f ca="1">IFERROR(__xludf.DUMMYFUNCTION("""COMPUTED_VALUE"""),"Yes")</f>
        <v>Yes</v>
      </c>
      <c r="D31" s="5" t="str">
        <f ca="1">IFERROR(__xludf.DUMMYFUNCTION("""COMPUTED_VALUE"""),"No")</f>
        <v>No</v>
      </c>
      <c r="E31" s="6">
        <f ca="1">IFERROR(__xludf.DUMMYFUNCTION("""COMPUTED_VALUE"""),44021.5192664699)</f>
        <v>44021.519266469899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2.75" x14ac:dyDescent="0.2">
      <c r="A32" s="3" t="str">
        <f ca="1">IFERROR(__xludf.DUMMYFUNCTION("""COMPUTED_VALUE"""),"FDA")</f>
        <v>FDA</v>
      </c>
      <c r="B32" s="3" t="str">
        <f ca="1">IFERROR(__xludf.DUMMYFUNCTION("""COMPUTED_VALUE"""),"Florida State University Libraries")</f>
        <v>Florida State University Libraries</v>
      </c>
      <c r="C32" s="3" t="str">
        <f ca="1">IFERROR(__xludf.DUMMYFUNCTION("""COMPUTED_VALUE"""),"Yes")</f>
        <v>Yes</v>
      </c>
      <c r="D32" s="3" t="str">
        <f ca="1">IFERROR(__xludf.DUMMYFUNCTION("""COMPUTED_VALUE"""),"No")</f>
        <v>No</v>
      </c>
      <c r="E32" s="4">
        <f ca="1">IFERROR(__xludf.DUMMYFUNCTION("""COMPUTED_VALUE"""),44022.4222937731)</f>
        <v>44022.422293773103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2.75" x14ac:dyDescent="0.2">
      <c r="A33" s="5" t="str">
        <f ca="1">IFERROR(__xludf.DUMMYFUNCTION("""COMPUTED_VALUE"""),"SUC")</f>
        <v>SUC</v>
      </c>
      <c r="B33" s="5" t="str">
        <f ca="1">IFERROR(__xludf.DUMMYFUNCTION("""COMPUTED_VALUE"""),"University of South Carolina")</f>
        <v>University of South Carolina</v>
      </c>
      <c r="C33" s="5" t="str">
        <f ca="1">IFERROR(__xludf.DUMMYFUNCTION("""COMPUTED_VALUE"""),"Yes")</f>
        <v>Yes</v>
      </c>
      <c r="D33" s="5" t="str">
        <f ca="1">IFERROR(__xludf.DUMMYFUNCTION("""COMPUTED_VALUE"""),"Yes")</f>
        <v>Yes</v>
      </c>
      <c r="E33" s="6">
        <f ca="1">IFERROR(__xludf.DUMMYFUNCTION("""COMPUTED_VALUE"""),44025.6674585069)</f>
        <v>44025.667458506898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2.75" x14ac:dyDescent="0.2">
      <c r="A34" s="3" t="str">
        <f ca="1">IFERROR(__xludf.DUMMYFUNCTION("""COMPUTED_VALUE"""),"VGM")</f>
        <v>VGM</v>
      </c>
      <c r="B34" s="3" t="str">
        <f ca="1">IFERROR(__xludf.DUMMYFUNCTION("""COMPUTED_VALUE"""),"George Mason University")</f>
        <v>George Mason University</v>
      </c>
      <c r="C34" s="3" t="str">
        <f ca="1">IFERROR(__xludf.DUMMYFUNCTION("""COMPUTED_VALUE"""),"Yes")</f>
        <v>Yes</v>
      </c>
      <c r="D34" s="3" t="str">
        <f ca="1">IFERROR(__xludf.DUMMYFUNCTION("""COMPUTED_VALUE"""),"No")</f>
        <v>No</v>
      </c>
      <c r="E34" s="4">
        <f ca="1">IFERROR(__xludf.DUMMYFUNCTION("""COMPUTED_VALUE"""),44026.3163246412)</f>
        <v>44026.3163246412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2.75" x14ac:dyDescent="0.2">
      <c r="A35" s="3" t="str">
        <f ca="1">IFERROR(__xludf.DUMMYFUNCTION("""COMPUTED_VALUE"""),"LUU")</f>
        <v>LUU</v>
      </c>
      <c r="B35" s="3" t="str">
        <f ca="1">IFERROR(__xludf.DUMMYFUNCTION("""COMPUTED_VALUE"""),"LSU Library")</f>
        <v>LSU Library</v>
      </c>
      <c r="C35" s="3" t="str">
        <f ca="1">IFERROR(__xludf.DUMMYFUNCTION("""COMPUTED_VALUE"""),"Yes")</f>
        <v>Yes</v>
      </c>
      <c r="D35" s="3" t="str">
        <f ca="1">IFERROR(__xludf.DUMMYFUNCTION("""COMPUTED_VALUE"""),"Yes")</f>
        <v>Yes</v>
      </c>
      <c r="E35" s="4">
        <f ca="1">IFERROR(__xludf.DUMMYFUNCTION("""COMPUTED_VALUE"""),44026.4096845833)</f>
        <v>44026.409684583297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2.75" x14ac:dyDescent="0.2">
      <c r="A36" s="3" t="str">
        <f ca="1">IFERROR(__xludf.DUMMYFUNCTION("""COMPUTED_VALUE"""),"KLG")</f>
        <v>KLG</v>
      </c>
      <c r="B36" s="3" t="str">
        <f ca="1">IFERROR(__xludf.DUMMYFUNCTION("""COMPUTED_VALUE"""),"William F. Ekstrom Library")</f>
        <v>William F. Ekstrom Library</v>
      </c>
      <c r="C36" s="3" t="str">
        <f ca="1">IFERROR(__xludf.DUMMYFUNCTION("""COMPUTED_VALUE"""),"Yes")</f>
        <v>Yes</v>
      </c>
      <c r="D36" s="3" t="str">
        <f ca="1">IFERROR(__xludf.DUMMYFUNCTION("""COMPUTED_VALUE"""),"No")</f>
        <v>No</v>
      </c>
      <c r="E36" s="4">
        <f ca="1">IFERROR(__xludf.DUMMYFUNCTION("""COMPUTED_VALUE"""),44026.4694611226)</f>
        <v>44026.4694611226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ht="12.75" x14ac:dyDescent="0.2">
      <c r="A37" s="3" t="str">
        <f ca="1">IFERROR(__xludf.DUMMYFUNCTION("""COMPUTED_VALUE"""),"FTU")</f>
        <v>FTU</v>
      </c>
      <c r="B37" s="3" t="str">
        <f ca="1">IFERROR(__xludf.DUMMYFUNCTION("""COMPUTED_VALUE"""),"University of Central Florida")</f>
        <v>University of Central Florida</v>
      </c>
      <c r="C37" s="3" t="str">
        <f ca="1">IFERROR(__xludf.DUMMYFUNCTION("""COMPUTED_VALUE"""),"Yes")</f>
        <v>Yes</v>
      </c>
      <c r="D37" s="3" t="str">
        <f ca="1">IFERROR(__xludf.DUMMYFUNCTION("""COMPUTED_VALUE"""),"No")</f>
        <v>No</v>
      </c>
      <c r="E37" s="4">
        <f ca="1">IFERROR(__xludf.DUMMYFUNCTION("""COMPUTED_VALUE"""),44027.2957472916)</f>
        <v>44027.295747291602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25.5" x14ac:dyDescent="0.2">
      <c r="A38" s="5" t="str">
        <f ca="1">IFERROR(__xludf.DUMMYFUNCTION("""COMPUTED_VALUE"""),"MMV")</f>
        <v>MMV</v>
      </c>
      <c r="B38" s="5" t="str">
        <f ca="1">IFERROR(__xludf.DUMMYFUNCTION("""COMPUTED_VALUE"""),"Reinsch Library, Marymount University")</f>
        <v>Reinsch Library, Marymount University</v>
      </c>
      <c r="C38" s="5" t="str">
        <f ca="1">IFERROR(__xludf.DUMMYFUNCTION("""COMPUTED_VALUE"""),"Yes")</f>
        <v>Yes</v>
      </c>
      <c r="D38" s="5" t="str">
        <f ca="1">IFERROR(__xludf.DUMMYFUNCTION("""COMPUTED_VALUE"""),"No")</f>
        <v>No</v>
      </c>
      <c r="E38" s="6">
        <f ca="1">IFERROR(__xludf.DUMMYFUNCTION("""COMPUTED_VALUE"""),44028.6623193865)</f>
        <v>44028.662319386502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ht="12.75" x14ac:dyDescent="0.2">
      <c r="A39" s="5" t="str">
        <f ca="1">IFERROR(__xludf.DUMMYFUNCTION("""COMPUTED_VALUE"""),"VA@")</f>
        <v>VA@</v>
      </c>
      <c r="B39" s="5" t="str">
        <f ca="1">IFERROR(__xludf.DUMMYFUNCTION("""COMPUTED_VALUE"""),"University of Virginia")</f>
        <v>University of Virginia</v>
      </c>
      <c r="C39" s="5" t="str">
        <f ca="1">IFERROR(__xludf.DUMMYFUNCTION("""COMPUTED_VALUE"""),"Yes")</f>
        <v>Yes</v>
      </c>
      <c r="D39" s="5" t="str">
        <f ca="1">IFERROR(__xludf.DUMMYFUNCTION("""COMPUTED_VALUE"""),"Yes")</f>
        <v>Yes</v>
      </c>
      <c r="E39" s="6">
        <f ca="1">IFERROR(__xludf.DUMMYFUNCTION("""COMPUTED_VALUE"""),44029.4384438194)</f>
        <v>44029.438443819403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25.5" x14ac:dyDescent="0.2">
      <c r="A40" s="5" t="str">
        <f ca="1">IFERROR(__xludf.DUMMYFUNCTION("""COMPUTED_VALUE"""),"NOC")</f>
        <v>NOC</v>
      </c>
      <c r="B40" s="5" t="str">
        <f ca="1">IFERROR(__xludf.DUMMYFUNCTION("""COMPUTED_VALUE"""),"University of North Carolina at Chapel Hill")</f>
        <v>University of North Carolina at Chapel Hill</v>
      </c>
      <c r="C40" s="5" t="str">
        <f ca="1">IFERROR(__xludf.DUMMYFUNCTION("""COMPUTED_VALUE"""),"Yes")</f>
        <v>Yes</v>
      </c>
      <c r="D40" s="5" t="str">
        <f ca="1">IFERROR(__xludf.DUMMYFUNCTION("""COMPUTED_VALUE"""),"No")</f>
        <v>No</v>
      </c>
      <c r="E40" s="6">
        <f ca="1">IFERROR(__xludf.DUMMYFUNCTION("""COMPUTED_VALUE"""),44033.6322692939)</f>
        <v>44033.632269293899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2.75" x14ac:dyDescent="0.2">
      <c r="A41" s="3" t="str">
        <f ca="1">IFERROR(__xludf.DUMMYFUNCTION("""COMPUTED_VALUE"""),"MUM")</f>
        <v>MUM</v>
      </c>
      <c r="B41" s="3" t="str">
        <f ca="1">IFERROR(__xludf.DUMMYFUNCTION("""COMPUTED_VALUE"""),"University of Mississippi")</f>
        <v>University of Mississippi</v>
      </c>
      <c r="C41" s="3" t="str">
        <f ca="1">IFERROR(__xludf.DUMMYFUNCTION("""COMPUTED_VALUE"""),"Yes")</f>
        <v>Yes</v>
      </c>
      <c r="D41" s="3" t="str">
        <f ca="1">IFERROR(__xludf.DUMMYFUNCTION("""COMPUTED_VALUE"""),"No")</f>
        <v>No</v>
      </c>
      <c r="E41" s="4">
        <f ca="1">IFERROR(__xludf.DUMMYFUNCTION("""COMPUTED_VALUE"""),44034.6992175462)</f>
        <v>44034.6992175462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2.75" x14ac:dyDescent="0.2">
      <c r="A42" s="5" t="str">
        <f ca="1">IFERROR(__xludf.DUMMYFUNCTION("""COMPUTED_VALUE"""),"LRU")</f>
        <v>LRU</v>
      </c>
      <c r="B42" s="5" t="str">
        <f ca="1">IFERROR(__xludf.DUMMYFUNCTION("""COMPUTED_VALUE"""),"Tulane University")</f>
        <v>Tulane University</v>
      </c>
      <c r="C42" s="5" t="str">
        <f ca="1">IFERROR(__xludf.DUMMYFUNCTION("""COMPUTED_VALUE"""),"Yes")</f>
        <v>Yes</v>
      </c>
      <c r="D42" s="5" t="str">
        <f ca="1">IFERROR(__xludf.DUMMYFUNCTION("""COMPUTED_VALUE"""),"No")</f>
        <v>No</v>
      </c>
      <c r="E42" s="6">
        <f ca="1">IFERROR(__xludf.DUMMYFUNCTION("""COMPUTED_VALUE"""),44040.4952611226)</f>
        <v>44040.495261122604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 ht="12.75" x14ac:dyDescent="0.2">
      <c r="A43" s="7" t="s">
        <v>0</v>
      </c>
      <c r="B43" s="5" t="str">
        <f ca="1">IFERROR(__xludf.DUMMYFUNCTION("""COMPUTED_VALUE"""),"Library of Virginia")</f>
        <v>Library of Virginia</v>
      </c>
      <c r="C43" s="5" t="str">
        <f ca="1">IFERROR(__xludf.DUMMYFUNCTION("""COMPUTED_VALUE"""),"Yes")</f>
        <v>Yes</v>
      </c>
      <c r="D43" s="5" t="str">
        <f ca="1">IFERROR(__xludf.DUMMYFUNCTION("""COMPUTED_VALUE"""),"Yes")</f>
        <v>Yes</v>
      </c>
      <c r="E43" s="6">
        <f ca="1">IFERROR(__xludf.DUMMYFUNCTION("""COMPUTED_VALUE"""),44040.5044146527)</f>
        <v>44040.5044146527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2.75" x14ac:dyDescent="0.2">
      <c r="A44" s="5" t="str">
        <f ca="1">IFERROR(__xludf.DUMMYFUNCTION("""COMPUTED_VALUE"""),"EAU")</f>
        <v>EAU</v>
      </c>
      <c r="B44" s="5" t="str">
        <f ca="1">IFERROR(__xludf.DUMMYFUNCTION("""COMPUTED_VALUE"""),"American University Library")</f>
        <v>American University Library</v>
      </c>
      <c r="C44" s="5" t="str">
        <f ca="1">IFERROR(__xludf.DUMMYFUNCTION("""COMPUTED_VALUE"""),"Yes")</f>
        <v>Yes</v>
      </c>
      <c r="D44" s="5" t="str">
        <f ca="1">IFERROR(__xludf.DUMMYFUNCTION("""COMPUTED_VALUE"""),"Yes")</f>
        <v>Yes</v>
      </c>
      <c r="E44" s="6">
        <f ca="1">IFERROR(__xludf.DUMMYFUNCTION("""COMPUTED_VALUE"""),44040.706484155)</f>
        <v>44040.706484155002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ht="25.5" x14ac:dyDescent="0.2">
      <c r="A45" s="3" t="str">
        <f ca="1">IFERROR(__xludf.DUMMYFUNCTION("""COMPUTED_VALUE"""),"TMA")</f>
        <v>TMA</v>
      </c>
      <c r="B45" s="3" t="str">
        <f ca="1">IFERROR(__xludf.DUMMYFUNCTION("""COMPUTED_VALUE"""),"University of Memphis, University Libraries")</f>
        <v>University of Memphis, University Libraries</v>
      </c>
      <c r="C45" s="3" t="str">
        <f ca="1">IFERROR(__xludf.DUMMYFUNCTION("""COMPUTED_VALUE"""),"Yes")</f>
        <v>Yes</v>
      </c>
      <c r="D45" s="3" t="str">
        <f ca="1">IFERROR(__xludf.DUMMYFUNCTION("""COMPUTED_VALUE"""),"Yes")</f>
        <v>Yes</v>
      </c>
      <c r="E45" s="4">
        <f ca="1">IFERROR(__xludf.DUMMYFUNCTION("""COMPUTED_VALUE"""),44047.5816735532)</f>
        <v>44047.581673553199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2.75" x14ac:dyDescent="0.2">
      <c r="A46" s="5" t="str">
        <f ca="1">IFERROR(__xludf.DUMMYFUNCTION("""COMPUTED_VALUE"""),"TJC")</f>
        <v>TJC</v>
      </c>
      <c r="B46" s="5" t="str">
        <f ca="1">IFERROR(__xludf.DUMMYFUNCTION("""COMPUTED_VALUE"""),"Vanderbilt")</f>
        <v>Vanderbilt</v>
      </c>
      <c r="C46" s="5" t="str">
        <f ca="1">IFERROR(__xludf.DUMMYFUNCTION("""COMPUTED_VALUE"""),"Yes")</f>
        <v>Yes</v>
      </c>
      <c r="D46" s="5" t="str">
        <f ca="1">IFERROR(__xludf.DUMMYFUNCTION("""COMPUTED_VALUE"""),"No")</f>
        <v>No</v>
      </c>
      <c r="E46" s="6">
        <f ca="1">IFERROR(__xludf.DUMMYFUNCTION("""COMPUTED_VALUE"""),44053.4665104398)</f>
        <v>44053.466510439801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2.75" x14ac:dyDescent="0.2">
      <c r="A47" s="3" t="str">
        <f ca="1">IFERROR(__xludf.DUMMYFUNCTION("""COMPUTED_VALUE"""),"GAT")</f>
        <v>GAT</v>
      </c>
      <c r="B47" s="3" t="str">
        <f ca="1">IFERROR(__xludf.DUMMYFUNCTION("""COMPUTED_VALUE"""),"Georgia Institute of Technology")</f>
        <v>Georgia Institute of Technology</v>
      </c>
      <c r="C47" s="3" t="str">
        <f ca="1">IFERROR(__xludf.DUMMYFUNCTION("""COMPUTED_VALUE"""),"Yes")</f>
        <v>Yes</v>
      </c>
      <c r="D47" s="3" t="str">
        <f ca="1">IFERROR(__xludf.DUMMYFUNCTION("""COMPUTED_VALUE"""),"Yes")</f>
        <v>Yes</v>
      </c>
      <c r="E47" s="4">
        <f ca="1">IFERROR(__xludf.DUMMYFUNCTION("""COMPUTED_VALUE"""),44056.5708227662)</f>
        <v>44056.570822766203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2.75" x14ac:dyDescent="0.2">
      <c r="A48" s="5" t="str">
        <f ca="1">IFERROR(__xludf.DUMMYFUNCTION("""COMPUTED_VALUE"""),"ALM")</f>
        <v>ALM</v>
      </c>
      <c r="B48" s="5" t="str">
        <f ca="1">IFERROR(__xludf.DUMMYFUNCTION("""COMPUTED_VALUE"""),"University of Alabama")</f>
        <v>University of Alabama</v>
      </c>
      <c r="C48" s="5" t="str">
        <f ca="1">IFERROR(__xludf.DUMMYFUNCTION("""COMPUTED_VALUE"""),"Yes")</f>
        <v>Yes</v>
      </c>
      <c r="D48" s="5" t="str">
        <f ca="1">IFERROR(__xludf.DUMMYFUNCTION("""COMPUTED_VALUE"""),"Yes")</f>
        <v>Yes</v>
      </c>
      <c r="E48" s="6">
        <f ca="1">IFERROR(__xludf.DUMMYFUNCTION("""COMPUTED_VALUE"""),44058.29497728)</f>
        <v>44058.294977279998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2.75" x14ac:dyDescent="0.2">
      <c r="A49" s="5" t="str">
        <f ca="1">IFERROR(__xludf.DUMMYFUNCTION("""COMPUTED_VALUE"""),"NGU")</f>
        <v>NGU</v>
      </c>
      <c r="B49" s="5" t="str">
        <f ca="1">IFERROR(__xludf.DUMMYFUNCTION("""COMPUTED_VALUE"""),"UNC Greensboro")</f>
        <v>UNC Greensboro</v>
      </c>
      <c r="C49" s="5" t="str">
        <f ca="1">IFERROR(__xludf.DUMMYFUNCTION("""COMPUTED_VALUE"""),"Yes")</f>
        <v>Yes</v>
      </c>
      <c r="D49" s="5" t="str">
        <f ca="1">IFERROR(__xludf.DUMMYFUNCTION("""COMPUTED_VALUE"""),"Yes")</f>
        <v>Yes</v>
      </c>
      <c r="E49" s="6">
        <f ca="1">IFERROR(__xludf.DUMMYFUNCTION("""COMPUTED_VALUE"""),44059.6907392824)</f>
        <v>44059.6907392824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2.7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2.7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3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2.7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3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2.7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3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2.7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2.7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2.7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2.7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3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2.7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2.7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23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2.7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23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2.7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3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2.7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23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2.7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2.7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2.7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2.7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2.7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2.7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2.7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2.7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2.7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2.7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2.7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2.7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2.7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2.7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2.7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2.7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2.7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2.7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2.7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2.7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2.7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2.7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2.7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2.7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2.7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2.7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2.7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2.7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2.7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2.7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2.7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2.7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2.7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2.7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2.7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2.7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2.7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2.7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2.7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2.7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2.7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2.7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2.7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2.7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2.7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2.7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2.7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2.7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2.7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2.7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2.7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2.7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2.7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2.7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2.7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2.7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2.7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2.7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2.7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2.7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2.7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2.7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2.7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2.7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2.7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2.7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2.7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2.7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2.7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2.7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2.7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2.7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2.7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2.7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2.7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2.7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2.7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2.7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2.7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2.7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2.7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2.7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2.7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2.7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2.7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2.7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2.7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2.7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2.7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2.7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2.7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2.7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2.7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2.7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2.7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2.7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2.7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2.7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2.7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2.7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2.7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2.7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2.7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2.7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2.7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2.7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2.7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2.7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2.7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2.7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2.7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2.75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2.75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2.75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2.75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2.75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2.75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2.75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2.75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2.75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2.75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2.75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2.75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2.75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2.75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2.75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2.75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2.75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2.75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2.75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2.75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2.75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2.75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2.75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2.75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2.75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2.75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2.75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2.75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2.75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2.75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2.75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2.75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2.75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2.75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2.75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2.75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2.75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2.75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2.75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2.75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2.75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2.75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2.75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2.75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2.75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2.75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2.75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2.75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2.75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2.75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2.75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2.75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2.75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2.75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2.75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2.75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2.75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2.75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2.75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2.75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2.75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2.75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2.75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2.75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2.75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2.75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2.75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2.75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2.75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2.75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2.75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2.75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2.75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2.75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2.75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2.75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2.75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2.75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2.75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2.75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2.75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2.75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2.75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2.75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2.75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2.75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2.75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2.75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2.75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2.75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2.75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2.75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2.75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2.75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2.75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2.75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2.75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2.75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2.75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2.75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2.75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2.75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2.75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2.75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2.75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2.75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2.75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2.75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2.75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2.75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2.75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2.75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2.75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2.75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2.75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2.75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2.75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2.75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2.75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2.75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2.75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2.75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2.75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2.75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2.75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2.75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2.75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2.75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2.75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2.75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2.75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2.75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2.75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2.75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2.75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2.75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2.75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2.75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2.75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2.75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2.75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2.75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2.75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2.75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2.75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2.75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2.75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2.75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2.75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2.75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2.75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2.75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2.75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2.75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2.75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2.75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2.75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2.75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2.75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2.75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2.75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2.75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2.75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2.75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2.75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2.75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2.75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2.75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2.75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2.75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2.75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2.75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2.75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2.75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2.75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2.75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2.75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2.75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2.75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2.75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2.75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2.75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2.75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2.75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2.75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2.75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2.75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2.75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2.75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2.75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2.75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2.75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2.75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2.75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2.75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2.75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2.75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2.75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2.75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2.75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2.75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2.75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2.75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2.75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2.75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2.75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2.75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2.75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2.75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2.75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2.75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2.75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2.75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2.75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2.75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2.75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2.75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2.75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2.75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2.75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2.75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2.75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2.75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2.75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2.75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2.75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2.75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2.75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2.75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2.75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2.75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2.75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2.75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2.75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2.75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2.75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2.75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2.75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2.75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2.75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2.75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2.75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2.75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2.75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2.75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2.75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2.75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2.75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2.75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2.75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2.75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2.75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2.75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2.75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2.75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2.75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2.75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2.75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2.75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2.75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2.75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2.75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2.75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2.75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2.75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2.75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2.75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2.75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2.75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</sheetData>
  <sortState xmlns:xlrd2="http://schemas.microsoft.com/office/spreadsheetml/2017/richdata2" ref="A2:E49">
    <sortCondition ref="E2:E49"/>
  </sortState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cheryle</dc:creator>
  <cp:lastModifiedBy>John Burger</cp:lastModifiedBy>
  <dcterms:created xsi:type="dcterms:W3CDTF">2020-08-18T13:03:27Z</dcterms:created>
  <dcterms:modified xsi:type="dcterms:W3CDTF">2020-08-18T13:36:25Z</dcterms:modified>
</cp:coreProperties>
</file>